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33d9a32517c3b3a/Desktop/"/>
    </mc:Choice>
  </mc:AlternateContent>
  <xr:revisionPtr revIDLastSave="0" documentId="8_{5E1B68DB-12BE-487C-B6F6-1A29D7658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rt Here" sheetId="1" r:id="rId1"/>
    <sheet name="Household" sheetId="2" r:id="rId2"/>
    <sheet name="Category Plan" sheetId="3" r:id="rId3"/>
    <sheet name="Food Planner" sheetId="4" r:id="rId4"/>
    <sheet name="Notes &amp; Source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C21" i="1" s="1"/>
  <c r="B13" i="3"/>
  <c r="B20" i="1" s="1"/>
  <c r="C20" i="1" s="1"/>
  <c r="G9" i="3"/>
  <c r="D14" i="2"/>
  <c r="B13" i="1" s="1"/>
  <c r="B14" i="1" s="1"/>
  <c r="B15" i="1" s="1"/>
  <c r="B14" i="2"/>
  <c r="B11" i="1" s="1"/>
  <c r="D13" i="2"/>
  <c r="D12" i="2"/>
  <c r="D11" i="2"/>
  <c r="D10" i="2"/>
  <c r="D9" i="2"/>
  <c r="D8" i="2"/>
  <c r="D7" i="2"/>
  <c r="D6" i="2"/>
  <c r="B12" i="1" l="1"/>
  <c r="B16" i="1"/>
  <c r="G9" i="1" s="1"/>
  <c r="C9" i="3"/>
  <c r="C12" i="3"/>
  <c r="C8" i="3"/>
  <c r="C11" i="3"/>
  <c r="C7" i="3"/>
  <c r="C10" i="3"/>
  <c r="G5" i="1"/>
  <c r="C6" i="3"/>
  <c r="B15" i="3"/>
  <c r="E16" i="4" l="1"/>
  <c r="E15" i="4"/>
  <c r="E14" i="4"/>
  <c r="E13" i="4"/>
  <c r="E8" i="3"/>
  <c r="G8" i="3" s="1"/>
  <c r="E6" i="4"/>
  <c r="E6" i="3"/>
  <c r="C13" i="3"/>
  <c r="E9" i="4"/>
  <c r="E8" i="4"/>
  <c r="E7" i="4"/>
  <c r="E24" i="4"/>
  <c r="E23" i="4"/>
  <c r="E22" i="4"/>
  <c r="E11" i="3"/>
  <c r="G11" i="3" s="1"/>
  <c r="E10" i="3"/>
  <c r="G10" i="3" s="1"/>
  <c r="E21" i="4"/>
  <c r="E20" i="4"/>
  <c r="E10" i="4"/>
  <c r="E12" i="4"/>
  <c r="E7" i="3"/>
  <c r="G7" i="3" s="1"/>
  <c r="E11" i="4"/>
  <c r="E28" i="4"/>
  <c r="E27" i="4"/>
  <c r="E26" i="4"/>
  <c r="E25" i="4"/>
  <c r="E12" i="3"/>
  <c r="G12" i="3" s="1"/>
  <c r="E9" i="3"/>
  <c r="E19" i="4"/>
  <c r="E18" i="4"/>
  <c r="E17" i="4"/>
  <c r="E13" i="3" l="1"/>
  <c r="G7" i="1" s="1"/>
  <c r="G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Common emergency baseline: 1 gallon per person per day.
Source: https://www.ready.gov/kit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Customize for your household. Calorie needs vary by age, sex, body size, activity, and health.
Sources: https://www.fns.usda.gov/cnpp/dietary-patterns ; https://www.nal.usda.gov/human-nutrition-and-food-safety/dietary-guidance</t>
        </r>
      </text>
    </comment>
  </commentList>
</comments>
</file>

<file path=xl/sharedStrings.xml><?xml version="1.0" encoding="utf-8"?>
<sst xmlns="http://schemas.openxmlformats.org/spreadsheetml/2006/main" count="204" uniqueCount="139">
  <si>
    <t>Long-Term Food Storage Calorie Calculator</t>
  </si>
  <si>
    <t>Edit blue cells only.</t>
  </si>
  <si>
    <t>Planning Inputs</t>
  </si>
  <si>
    <t>Quick View</t>
  </si>
  <si>
    <t>Planning horizon (years)</t>
  </si>
  <si>
    <t>Example: 1 = one year of food</t>
  </si>
  <si>
    <t>Calories to store</t>
  </si>
  <si>
    <t>Buffer / safety margin</t>
  </si>
  <si>
    <t>Extra cushion for waste, activity changes, guests, etc.</t>
  </si>
  <si>
    <t>Water gallons per person per day</t>
  </si>
  <si>
    <t>Emergency minimum commonly cited by Ready.gov / FoodSafety.gov</t>
  </si>
  <si>
    <t>Total pounds across categories</t>
  </si>
  <si>
    <t>Water gallons</t>
  </si>
  <si>
    <t>Household Summary</t>
  </si>
  <si>
    <t>People in plan</t>
  </si>
  <si>
    <t>Average calories / person / day</t>
  </si>
  <si>
    <t>Total calories / day</t>
  </si>
  <si>
    <t>Total calories / year</t>
  </si>
  <si>
    <t>Total storage calories (with buffer)</t>
  </si>
  <si>
    <t>Minimum water needed (gallons)</t>
  </si>
  <si>
    <t>Checks</t>
  </si>
  <si>
    <t>Category percentages total</t>
  </si>
  <si>
    <t>Food allocations by category</t>
  </si>
  <si>
    <t>Household Calorie Inputs</t>
  </si>
  <si>
    <t>Enter counts and daily calories per person in blue cells.</t>
  </si>
  <si>
    <t>Group / Person</t>
  </si>
  <si>
    <t>Count</t>
  </si>
  <si>
    <t>Daily calories / person</t>
  </si>
  <si>
    <t>Daily calories total</t>
  </si>
  <si>
    <t>Notes</t>
  </si>
  <si>
    <t>Adults</t>
  </si>
  <si>
    <t>Typical adult planning average</t>
  </si>
  <si>
    <t>Teens</t>
  </si>
  <si>
    <t>Higher needs are common</t>
  </si>
  <si>
    <t>Children</t>
  </si>
  <si>
    <t>School-age planning average</t>
  </si>
  <si>
    <t>Toddlers</t>
  </si>
  <si>
    <t>Younger children</t>
  </si>
  <si>
    <t>Seniors</t>
  </si>
  <si>
    <t>Adjust for activity and medical needs</t>
  </si>
  <si>
    <t>Custom 1</t>
  </si>
  <si>
    <t>Use for guests or specific household members</t>
  </si>
  <si>
    <t>Custom 2</t>
  </si>
  <si>
    <t/>
  </si>
  <si>
    <t>Custom 3</t>
  </si>
  <si>
    <t>Total</t>
  </si>
  <si>
    <t>Category Breakdown</t>
  </si>
  <si>
    <t>Percentages and calories-per-pound are editable planning assumptions.</t>
  </si>
  <si>
    <t>Category</t>
  </si>
  <si>
    <t>% of total calories</t>
  </si>
  <si>
    <t>Target calories</t>
  </si>
  <si>
    <t>Calories / lb</t>
  </si>
  <si>
    <t>Pounds needed</t>
  </si>
  <si>
    <t>Container capacity (lb)</t>
  </si>
  <si>
    <t>Est. containers</t>
  </si>
  <si>
    <t>Example foods</t>
  </si>
  <si>
    <t>Grains &amp; starches</t>
  </si>
  <si>
    <t>rice, wheat, oats, pasta</t>
  </si>
  <si>
    <t>Beans &amp; legumes</t>
  </si>
  <si>
    <t>pinto beans, black beans, lentils</t>
  </si>
  <si>
    <t>Proteins</t>
  </si>
  <si>
    <t>canned meat, freeze-dried meat, nuts</t>
  </si>
  <si>
    <t>Fats &amp; oils</t>
  </si>
  <si>
    <t>olive oil, shortening, peanut butter</t>
  </si>
  <si>
    <t>Dairy &amp; eggs</t>
  </si>
  <si>
    <t>powdered milk, powdered eggs</t>
  </si>
  <si>
    <t>Fruits &amp; vegetables</t>
  </si>
  <si>
    <t>freeze-dried fruit/veg, dehydrated potatoes</t>
  </si>
  <si>
    <t>Sweeteners / baking / other</t>
  </si>
  <si>
    <t>sugar, honey, flour, baking essentials</t>
  </si>
  <si>
    <t>Check</t>
  </si>
  <si>
    <t>Food Item Planner</t>
  </si>
  <si>
    <t>Split each category into specific foods. Percentages should total 100% within each category.</t>
  </si>
  <si>
    <t>Food item</t>
  </si>
  <si>
    <t>% of category calories</t>
  </si>
  <si>
    <t>Package / unit notes</t>
  </si>
  <si>
    <t>Comments</t>
  </si>
  <si>
    <t>Category allocation check</t>
  </si>
  <si>
    <t>White rice</t>
  </si>
  <si>
    <t>50-lb sacks or buckets</t>
  </si>
  <si>
    <t>Allocated %</t>
  </si>
  <si>
    <t>Status</t>
  </si>
  <si>
    <t>Hard red wheat</t>
  </si>
  <si>
    <t>buckets or mylar bags</t>
  </si>
  <si>
    <t>Rolled oats</t>
  </si>
  <si>
    <t>bags or buckets</t>
  </si>
  <si>
    <t>Pasta</t>
  </si>
  <si>
    <t>boxed or bulk</t>
  </si>
  <si>
    <t>Pinto beans</t>
  </si>
  <si>
    <t>bulk dry</t>
  </si>
  <si>
    <t>Black beans</t>
  </si>
  <si>
    <t>Lentils</t>
  </si>
  <si>
    <t>Canned meat / fish</t>
  </si>
  <si>
    <t>case lots</t>
  </si>
  <si>
    <t>Freeze-dried meat</t>
  </si>
  <si>
    <t>#10 cans</t>
  </si>
  <si>
    <t>Nuts / seeds</t>
  </si>
  <si>
    <t>vacuum sealed</t>
  </si>
  <si>
    <t>Peanut butter powder</t>
  </si>
  <si>
    <t>jars or pouches</t>
  </si>
  <si>
    <t>Olive oil</t>
  </si>
  <si>
    <t>bottles or tins</t>
  </si>
  <si>
    <t>Shortening / ghee</t>
  </si>
  <si>
    <t>cans or jars</t>
  </si>
  <si>
    <t>Peanut butter</t>
  </si>
  <si>
    <t>jars</t>
  </si>
  <si>
    <t>Powdered milk</t>
  </si>
  <si>
    <t>pouches or cans</t>
  </si>
  <si>
    <t>Powdered eggs</t>
  </si>
  <si>
    <t>cans or pouches</t>
  </si>
  <si>
    <t>Freeze-dried vegetables</t>
  </si>
  <si>
    <t>Freeze-dried fruit</t>
  </si>
  <si>
    <t>Dehydrated potatoes</t>
  </si>
  <si>
    <t>boxes or pouches</t>
  </si>
  <si>
    <t>Sugar</t>
  </si>
  <si>
    <t>Honey</t>
  </si>
  <si>
    <t>buckets or jars</t>
  </si>
  <si>
    <t>Flour / cornmeal mix</t>
  </si>
  <si>
    <t>Drink mixes / comfort foods</t>
  </si>
  <si>
    <t>packets or tins</t>
  </si>
  <si>
    <t>Notes &amp; Sources</t>
  </si>
  <si>
    <t>How to use</t>
  </si>
  <si>
    <t>1. Edit blue cells on Start Here, Household, Category Plan, and Food Planner.</t>
  </si>
  <si>
    <t>2. The workbook calculates calories first, then converts those calories into pounds by category and food item.</t>
  </si>
  <si>
    <t>3. Default category percentages and calories-per-pound values are editable planning assumptions, not official requirements.</t>
  </si>
  <si>
    <t>4. Review packaging, rotation, allergens, medical diets, and item-specific shelf life before buying in bulk.</t>
  </si>
  <si>
    <t>5. Long-term storage works best with cool, dry, dark storage and oxygen/moisture control where appropriate.</t>
  </si>
  <si>
    <t>Reference</t>
  </si>
  <si>
    <t>URL / note</t>
  </si>
  <si>
    <t>Emergency kit / water guidance</t>
  </si>
  <si>
    <t>https://www.ready.gov/kit</t>
  </si>
  <si>
    <t>Disaster food safety / water</t>
  </si>
  <si>
    <t>https://www.foodsafety.gov/keep-food-safe/food-safety-in-disaster-or-emergency</t>
  </si>
  <si>
    <t>USDA dietary patterns / calorie levels</t>
  </si>
  <si>
    <t>https://www.fns.usda.gov/cnpp/dietary-patterns</t>
  </si>
  <si>
    <t>USDA dietary guidance / DRI calculator info</t>
  </si>
  <si>
    <t>https://www.nal.usda.gov/human-nutrition-and-food-safety/dietary-guidance</t>
  </si>
  <si>
    <t>Shelf-stable food safety</t>
  </si>
  <si>
    <t>https://www.fsis.usda.gov/food-safety/safe-food-handling-and-preparation/food-safety-basics/shelf-stable-food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</si>
</sst>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2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b/>
      <sz val="11"/>
      <color rgb="FF0000FF"/>
      <name val="Calibri"/>
    </font>
    <font>
      <b/>
      <sz val="11"/>
      <color rgb="FF1F4E78"/>
      <name val="Calibri"/>
    </font>
    <font>
      <sz val="11"/>
      <color rgb="FF666666"/>
      <name val="Calibri"/>
    </font>
    <font>
      <sz val="11"/>
      <color rgb="FF0000FF"/>
      <name val="Calibri"/>
    </font>
    <font>
      <sz val="11"/>
      <color rgb="FF000000"/>
      <name val="Calibri"/>
    </font>
    <font>
      <b/>
      <sz val="13"/>
      <color rgb="FF000000"/>
      <name val="Calibri"/>
    </font>
    <font>
      <b/>
      <sz val="11"/>
      <color rgb="FF9C6500"/>
      <name val="Calibri"/>
    </font>
    <font>
      <b/>
      <sz val="11"/>
      <color rgb="FFFFFFFF"/>
      <name val="Calibri"/>
    </font>
    <font>
      <b/>
      <sz val="11"/>
      <name val="Calibri"/>
    </font>
    <font>
      <sz val="11"/>
      <color rgb="FF008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2F8"/>
      </patternFill>
    </fill>
    <fill>
      <patternFill patternType="solid">
        <fgColor rgb="FFE8F1FF"/>
      </patternFill>
    </fill>
    <fill>
      <patternFill patternType="solid">
        <fgColor rgb="FFFFFFFF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FEFEF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F4E78"/>
      </bottom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  <border>
      <left/>
      <right/>
      <top/>
      <bottom style="medium">
        <color rgb="FF1F4E78"/>
      </bottom>
      <diagonal/>
    </border>
    <border>
      <left/>
      <right style="thin">
        <color rgb="FFC9C9C9"/>
      </right>
      <top style="thin">
        <color rgb="FFC9C9C9"/>
      </top>
      <bottom style="thin">
        <color rgb="FFC9C9C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5" fillId="4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164" fontId="5" fillId="4" borderId="2" xfId="0" applyNumberFormat="1" applyFont="1" applyFill="1" applyBorder="1" applyAlignment="1">
      <alignment horizontal="right" vertical="center"/>
    </xf>
    <xf numFmtId="165" fontId="5" fillId="4" borderId="2" xfId="0" applyNumberFormat="1" applyFont="1" applyFill="1" applyBorder="1" applyAlignment="1">
      <alignment horizontal="right" vertical="center"/>
    </xf>
    <xf numFmtId="1" fontId="6" fillId="5" borderId="2" xfId="0" applyNumberFormat="1" applyFont="1" applyFill="1" applyBorder="1" applyAlignment="1">
      <alignment horizontal="right" vertical="center"/>
    </xf>
    <xf numFmtId="3" fontId="6" fillId="5" borderId="2" xfId="0" applyNumberFormat="1" applyFont="1" applyFill="1" applyBorder="1" applyAlignment="1">
      <alignment horizontal="right" vertical="center"/>
    </xf>
    <xf numFmtId="166" fontId="6" fillId="5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10" fillId="8" borderId="2" xfId="0" applyFont="1" applyFill="1" applyBorder="1" applyAlignment="1">
      <alignment horizontal="left" vertical="center"/>
    </xf>
    <xf numFmtId="3" fontId="6" fillId="8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6" fontId="6" fillId="0" borderId="2" xfId="0" applyNumberFormat="1" applyFont="1" applyBorder="1" applyAlignment="1">
      <alignment horizontal="right" vertical="center"/>
    </xf>
    <xf numFmtId="166" fontId="5" fillId="4" borderId="2" xfId="0" applyNumberFormat="1" applyFont="1" applyFill="1" applyBorder="1" applyAlignment="1">
      <alignment horizontal="right" vertical="center"/>
    </xf>
    <xf numFmtId="164" fontId="6" fillId="8" borderId="2" xfId="0" applyNumberFormat="1" applyFont="1" applyFill="1" applyBorder="1" applyAlignment="1">
      <alignment horizontal="right" vertical="center"/>
    </xf>
    <xf numFmtId="166" fontId="6" fillId="8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vertical="top" wrapText="1"/>
    </xf>
    <xf numFmtId="0" fontId="11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3" xfId="0" applyBorder="1"/>
    <xf numFmtId="166" fontId="7" fillId="5" borderId="2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6" borderId="2" xfId="0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E2F0D9"/>
        </patternFill>
      </fill>
    </dxf>
    <dxf>
      <fill>
        <patternFill>
          <bgColor rgb="FFFCE4D6"/>
        </patternFill>
      </fill>
    </dxf>
    <dxf>
      <fill>
        <patternFill>
          <bgColor rgb="FFE2F0D9"/>
        </patternFill>
      </fill>
    </dxf>
    <dxf>
      <fill>
        <patternFill>
          <bgColor rgb="FFFCE4D6"/>
        </patternFill>
      </fill>
    </dxf>
    <dxf>
      <fill>
        <patternFill>
          <bgColor rgb="FFE2F0D9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323850</xdr:colOff>
      <xdr:row>42</xdr:row>
      <xdr:rowOff>57150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C9550167-CFE2-6858-DC88-0CC89488C5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152400</xdr:colOff>
      <xdr:row>49</xdr:row>
      <xdr:rowOff>133350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11ACB19B-1FC6-432E-3D43-81CBB52256C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showGridLines="0" tabSelected="1" workbookViewId="0">
      <selection sqref="A1:H1"/>
    </sheetView>
  </sheetViews>
  <sheetFormatPr defaultRowHeight="15" x14ac:dyDescent="0.25"/>
  <cols>
    <col min="1" max="1" width="32" customWidth="1"/>
    <col min="2" max="2" width="16" customWidth="1"/>
    <col min="3" max="3" width="46" customWidth="1"/>
    <col min="4" max="4" width="4" customWidth="1"/>
    <col min="5" max="5" width="24" customWidth="1"/>
    <col min="6" max="6" width="16" customWidth="1"/>
    <col min="7" max="8" width="14" customWidth="1"/>
  </cols>
  <sheetData>
    <row r="1" spans="1:8" ht="20.100000000000001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</row>
    <row r="2" spans="1:8" ht="20.100000000000001" customHeight="1" x14ac:dyDescent="0.25">
      <c r="A2" s="1"/>
      <c r="B2" s="1"/>
      <c r="C2" s="1"/>
      <c r="D2" s="1"/>
      <c r="E2" s="1"/>
      <c r="F2" s="1"/>
      <c r="G2" s="1"/>
      <c r="H2" s="1"/>
    </row>
    <row r="3" spans="1:8" ht="20.100000000000001" customHeight="1" x14ac:dyDescent="0.25">
      <c r="A3" s="2" t="s">
        <v>1</v>
      </c>
      <c r="B3" s="1"/>
      <c r="C3" s="1"/>
      <c r="D3" s="1"/>
      <c r="E3" s="1"/>
      <c r="F3" s="1"/>
      <c r="G3" s="1"/>
      <c r="H3" s="1"/>
    </row>
    <row r="4" spans="1:8" ht="20.100000000000001" customHeight="1" x14ac:dyDescent="0.25">
      <c r="A4" s="29" t="s">
        <v>2</v>
      </c>
      <c r="B4" s="30"/>
      <c r="C4" s="30"/>
      <c r="D4" s="1"/>
      <c r="E4" s="29" t="s">
        <v>3</v>
      </c>
      <c r="F4" s="30"/>
      <c r="G4" s="30"/>
      <c r="H4" s="30"/>
    </row>
    <row r="5" spans="1:8" ht="24" customHeight="1" x14ac:dyDescent="0.25">
      <c r="A5" s="3" t="s">
        <v>4</v>
      </c>
      <c r="B5" s="4">
        <v>1</v>
      </c>
      <c r="C5" s="5" t="s">
        <v>5</v>
      </c>
      <c r="D5" s="1"/>
      <c r="E5" s="33" t="s">
        <v>6</v>
      </c>
      <c r="F5" s="32"/>
      <c r="G5" s="34">
        <f>B15</f>
        <v>1766600.0000000002</v>
      </c>
      <c r="H5" s="32"/>
    </row>
    <row r="6" spans="1:8" ht="24" customHeight="1" x14ac:dyDescent="0.25">
      <c r="A6" s="3" t="s">
        <v>7</v>
      </c>
      <c r="B6" s="6">
        <v>0.1</v>
      </c>
      <c r="C6" s="5" t="s">
        <v>8</v>
      </c>
      <c r="D6" s="1"/>
      <c r="E6" s="1"/>
      <c r="F6" s="1"/>
      <c r="G6" s="1"/>
      <c r="H6" s="1"/>
    </row>
    <row r="7" spans="1:8" ht="32.1" customHeight="1" x14ac:dyDescent="0.25">
      <c r="A7" s="3" t="s">
        <v>9</v>
      </c>
      <c r="B7" s="7">
        <v>1</v>
      </c>
      <c r="C7" s="5" t="s">
        <v>10</v>
      </c>
      <c r="D7" s="1"/>
      <c r="E7" s="33" t="s">
        <v>11</v>
      </c>
      <c r="F7" s="32"/>
      <c r="G7" s="31">
        <f>'Category Plan'!E13</f>
        <v>1021.0608685408245</v>
      </c>
      <c r="H7" s="32"/>
    </row>
    <row r="8" spans="1:8" ht="20.100000000000001" customHeight="1" x14ac:dyDescent="0.25">
      <c r="A8" s="1"/>
      <c r="B8" s="1"/>
      <c r="C8" s="1"/>
      <c r="D8" s="1"/>
      <c r="E8" s="1"/>
      <c r="F8" s="1"/>
      <c r="G8" s="1"/>
      <c r="H8" s="1"/>
    </row>
    <row r="9" spans="1:8" ht="20.100000000000001" customHeight="1" x14ac:dyDescent="0.25">
      <c r="A9" s="1"/>
      <c r="B9" s="1"/>
      <c r="C9" s="1"/>
      <c r="D9" s="1"/>
      <c r="E9" s="33" t="s">
        <v>12</v>
      </c>
      <c r="F9" s="32"/>
      <c r="G9" s="31">
        <f>B16</f>
        <v>730</v>
      </c>
      <c r="H9" s="32"/>
    </row>
    <row r="10" spans="1:8" ht="20.100000000000001" customHeight="1" x14ac:dyDescent="0.25">
      <c r="A10" s="29" t="s">
        <v>13</v>
      </c>
      <c r="B10" s="30"/>
      <c r="C10" s="30"/>
      <c r="D10" s="1"/>
      <c r="E10" s="1"/>
      <c r="F10" s="1"/>
      <c r="G10" s="1"/>
      <c r="H10" s="1"/>
    </row>
    <row r="11" spans="1:8" ht="20.100000000000001" customHeight="1" x14ac:dyDescent="0.25">
      <c r="A11" s="3" t="s">
        <v>14</v>
      </c>
      <c r="B11" s="8">
        <f>Household!B14</f>
        <v>2</v>
      </c>
      <c r="C11" s="1"/>
      <c r="D11" s="1"/>
      <c r="E11" s="1"/>
      <c r="F11" s="1"/>
      <c r="G11" s="1"/>
      <c r="H11" s="1"/>
    </row>
    <row r="12" spans="1:8" ht="20.100000000000001" customHeight="1" x14ac:dyDescent="0.25">
      <c r="A12" s="3" t="s">
        <v>15</v>
      </c>
      <c r="B12" s="9">
        <f>IF(B11=0,0,Household!D14/B11)</f>
        <v>2200</v>
      </c>
      <c r="C12" s="1"/>
      <c r="D12" s="1"/>
      <c r="E12" s="1"/>
      <c r="F12" s="1"/>
      <c r="G12" s="1"/>
      <c r="H12" s="1"/>
    </row>
    <row r="13" spans="1:8" ht="20.100000000000001" customHeight="1" x14ac:dyDescent="0.25">
      <c r="A13" s="3" t="s">
        <v>16</v>
      </c>
      <c r="B13" s="9">
        <f>Household!D14</f>
        <v>4400</v>
      </c>
      <c r="C13" s="1"/>
      <c r="D13" s="1"/>
      <c r="E13" s="1"/>
      <c r="F13" s="1"/>
      <c r="G13" s="1"/>
      <c r="H13" s="1"/>
    </row>
    <row r="14" spans="1:8" ht="20.100000000000001" customHeight="1" x14ac:dyDescent="0.25">
      <c r="A14" s="3" t="s">
        <v>17</v>
      </c>
      <c r="B14" s="9">
        <f>B13*365</f>
        <v>1606000</v>
      </c>
      <c r="C14" s="1"/>
      <c r="D14" s="1"/>
      <c r="E14" s="1"/>
      <c r="F14" s="1"/>
      <c r="G14" s="1"/>
      <c r="H14" s="1"/>
    </row>
    <row r="15" spans="1:8" ht="20.100000000000001" customHeight="1" x14ac:dyDescent="0.25">
      <c r="A15" s="3" t="s">
        <v>18</v>
      </c>
      <c r="B15" s="9">
        <f>B14*$B$5*(1+$B$6)</f>
        <v>1766600.0000000002</v>
      </c>
      <c r="C15" s="1"/>
      <c r="D15" s="1"/>
      <c r="E15" s="1"/>
      <c r="F15" s="1"/>
      <c r="G15" s="1"/>
      <c r="H15" s="1"/>
    </row>
    <row r="16" spans="1:8" ht="20.100000000000001" customHeight="1" x14ac:dyDescent="0.25">
      <c r="A16" s="3" t="s">
        <v>19</v>
      </c>
      <c r="B16" s="10">
        <f>B11*365*$B$5*$B$7</f>
        <v>730</v>
      </c>
      <c r="C16" s="1"/>
      <c r="D16" s="1"/>
      <c r="E16" s="1"/>
      <c r="F16" s="1"/>
      <c r="G16" s="1"/>
      <c r="H16" s="1"/>
    </row>
    <row r="17" spans="1:8" ht="20.100000000000001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20.100000000000001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20.100000000000001" customHeight="1" x14ac:dyDescent="0.25">
      <c r="A19" s="29" t="s">
        <v>20</v>
      </c>
      <c r="B19" s="30"/>
      <c r="C19" s="30"/>
      <c r="D19" s="30"/>
      <c r="E19" s="30"/>
      <c r="F19" s="30"/>
      <c r="G19" s="30"/>
      <c r="H19" s="30"/>
    </row>
    <row r="20" spans="1:8" ht="20.100000000000001" customHeight="1" x14ac:dyDescent="0.25">
      <c r="A20" s="3" t="s">
        <v>21</v>
      </c>
      <c r="B20" s="11">
        <f>'Category Plan'!B13</f>
        <v>1</v>
      </c>
      <c r="C20" s="12" t="str">
        <f>IF(ABS(B20-1)&lt;0.0001,"OK","Adjust Category Plan to 100%")</f>
        <v>OK</v>
      </c>
      <c r="D20" s="1"/>
      <c r="E20" s="1"/>
      <c r="F20" s="1"/>
      <c r="G20" s="1"/>
      <c r="H20" s="1"/>
    </row>
    <row r="21" spans="1:8" ht="20.100000000000001" customHeight="1" x14ac:dyDescent="0.25">
      <c r="A21" s="3" t="s">
        <v>22</v>
      </c>
      <c r="B21" s="1"/>
      <c r="C21" s="12" t="str">
        <f>IF(COUNTIF('Food Planner'!L7:L13,"Adjust")=0,"OK","Adjust Food Planner category splits")</f>
        <v>OK</v>
      </c>
      <c r="D21" s="1"/>
      <c r="E21" s="1"/>
      <c r="F21" s="1"/>
      <c r="G21" s="1"/>
      <c r="H21" s="1"/>
    </row>
  </sheetData>
  <mergeCells count="11">
    <mergeCell ref="A19:H19"/>
    <mergeCell ref="A1:H1"/>
    <mergeCell ref="A4:C4"/>
    <mergeCell ref="E9:F9"/>
    <mergeCell ref="A10:C10"/>
    <mergeCell ref="G9:H9"/>
    <mergeCell ref="G7:H7"/>
    <mergeCell ref="E7:F7"/>
    <mergeCell ref="E4:H4"/>
    <mergeCell ref="G5:H5"/>
    <mergeCell ref="E5:F5"/>
  </mergeCells>
  <conditionalFormatting sqref="C20:C21">
    <cfRule type="expression" dxfId="5" priority="1">
      <formula>$C20&lt;&gt;"OK"</formula>
    </cfRule>
    <cfRule type="expression" dxfId="4" priority="2">
      <formula>$C20="OK"</formula>
    </cfRule>
  </conditionalFormatting>
  <dataValidations count="3">
    <dataValidation type="whole" operator="greaterThan" sqref="B5" xr:uid="{00000000-0002-0000-0000-000000000000}">
      <formula1>0</formula1>
    </dataValidation>
    <dataValidation type="decimal" sqref="B6" xr:uid="{00000000-0002-0000-0000-000001000000}">
      <formula1>0</formula1>
      <formula2>1</formula2>
    </dataValidation>
    <dataValidation type="decimal" operator="greaterThan" sqref="B7" xr:uid="{00000000-0002-0000-0000-000002000000}">
      <formula1>0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/>
  </sheetViews>
  <sheetFormatPr defaultRowHeight="15" x14ac:dyDescent="0.25"/>
  <cols>
    <col min="1" max="1" width="18" customWidth="1"/>
    <col min="2" max="2" width="10" customWidth="1"/>
    <col min="3" max="3" width="22" customWidth="1"/>
    <col min="4" max="4" width="18" customWidth="1"/>
    <col min="5" max="5" width="36" customWidth="1"/>
  </cols>
  <sheetData>
    <row r="1" spans="1:5" ht="19.5" x14ac:dyDescent="0.25">
      <c r="A1" s="35" t="s">
        <v>23</v>
      </c>
      <c r="B1" s="36"/>
      <c r="C1" s="36"/>
      <c r="D1" s="36"/>
      <c r="E1" s="36"/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24</v>
      </c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3" t="s">
        <v>25</v>
      </c>
      <c r="B5" s="13" t="s">
        <v>26</v>
      </c>
      <c r="C5" s="13" t="s">
        <v>27</v>
      </c>
      <c r="D5" s="13" t="s">
        <v>28</v>
      </c>
      <c r="E5" s="13" t="s">
        <v>29</v>
      </c>
    </row>
    <row r="6" spans="1:5" x14ac:dyDescent="0.25">
      <c r="A6" s="14" t="s">
        <v>30</v>
      </c>
      <c r="B6" s="15">
        <v>2</v>
      </c>
      <c r="C6" s="16">
        <v>2200</v>
      </c>
      <c r="D6" s="17">
        <f t="shared" ref="D6:D13" si="0">B6*C6</f>
        <v>4400</v>
      </c>
      <c r="E6" s="14" t="s">
        <v>31</v>
      </c>
    </row>
    <row r="7" spans="1:5" x14ac:dyDescent="0.25">
      <c r="A7" s="14" t="s">
        <v>32</v>
      </c>
      <c r="B7" s="15">
        <v>0</v>
      </c>
      <c r="C7" s="16">
        <v>2400</v>
      </c>
      <c r="D7" s="17">
        <f t="shared" si="0"/>
        <v>0</v>
      </c>
      <c r="E7" s="14" t="s">
        <v>33</v>
      </c>
    </row>
    <row r="8" spans="1:5" x14ac:dyDescent="0.25">
      <c r="A8" s="14" t="s">
        <v>34</v>
      </c>
      <c r="B8" s="15">
        <v>0</v>
      </c>
      <c r="C8" s="16">
        <v>1600</v>
      </c>
      <c r="D8" s="17">
        <f t="shared" si="0"/>
        <v>0</v>
      </c>
      <c r="E8" s="14" t="s">
        <v>35</v>
      </c>
    </row>
    <row r="9" spans="1:5" x14ac:dyDescent="0.25">
      <c r="A9" s="14" t="s">
        <v>36</v>
      </c>
      <c r="B9" s="15">
        <v>0</v>
      </c>
      <c r="C9" s="16">
        <v>1200</v>
      </c>
      <c r="D9" s="17">
        <f t="shared" si="0"/>
        <v>0</v>
      </c>
      <c r="E9" s="14" t="s">
        <v>37</v>
      </c>
    </row>
    <row r="10" spans="1:5" x14ac:dyDescent="0.25">
      <c r="A10" s="14" t="s">
        <v>38</v>
      </c>
      <c r="B10" s="15">
        <v>0</v>
      </c>
      <c r="C10" s="16">
        <v>1900</v>
      </c>
      <c r="D10" s="17">
        <f t="shared" si="0"/>
        <v>0</v>
      </c>
      <c r="E10" s="14" t="s">
        <v>39</v>
      </c>
    </row>
    <row r="11" spans="1:5" x14ac:dyDescent="0.25">
      <c r="A11" s="14" t="s">
        <v>40</v>
      </c>
      <c r="B11" s="15">
        <v>0</v>
      </c>
      <c r="C11" s="16">
        <v>2000</v>
      </c>
      <c r="D11" s="17">
        <f t="shared" si="0"/>
        <v>0</v>
      </c>
      <c r="E11" s="14" t="s">
        <v>41</v>
      </c>
    </row>
    <row r="12" spans="1:5" x14ac:dyDescent="0.25">
      <c r="A12" s="14" t="s">
        <v>42</v>
      </c>
      <c r="B12" s="15">
        <v>0</v>
      </c>
      <c r="C12" s="16">
        <v>2000</v>
      </c>
      <c r="D12" s="17">
        <f t="shared" si="0"/>
        <v>0</v>
      </c>
      <c r="E12" s="14" t="s">
        <v>43</v>
      </c>
    </row>
    <row r="13" spans="1:5" x14ac:dyDescent="0.25">
      <c r="A13" s="14" t="s">
        <v>44</v>
      </c>
      <c r="B13" s="15">
        <v>0</v>
      </c>
      <c r="C13" s="16">
        <v>2000</v>
      </c>
      <c r="D13" s="17">
        <f t="shared" si="0"/>
        <v>0</v>
      </c>
      <c r="E13" s="14" t="s">
        <v>43</v>
      </c>
    </row>
    <row r="14" spans="1:5" x14ac:dyDescent="0.25">
      <c r="A14" s="18" t="s">
        <v>45</v>
      </c>
      <c r="B14" s="19">
        <f>SUM(B6:B13)</f>
        <v>2</v>
      </c>
      <c r="C14" s="20"/>
      <c r="D14" s="19">
        <f>SUM(D6:D13)</f>
        <v>4400</v>
      </c>
      <c r="E14" s="20"/>
    </row>
  </sheetData>
  <mergeCells count="1">
    <mergeCell ref="A1:E1"/>
  </mergeCells>
  <dataValidations count="1">
    <dataValidation type="decimal" operator="greaterThanOrEqual" sqref="B6:C13" xr:uid="{00000000-0002-0000-0100-000000000000}">
      <formula1>0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sqref="A1:H1"/>
    </sheetView>
  </sheetViews>
  <sheetFormatPr defaultRowHeight="15" x14ac:dyDescent="0.25"/>
  <cols>
    <col min="1" max="1" width="27" customWidth="1"/>
    <col min="2" max="2" width="18" customWidth="1"/>
    <col min="3" max="3" width="16" customWidth="1"/>
    <col min="4" max="5" width="14" customWidth="1"/>
    <col min="6" max="6" width="21" customWidth="1"/>
    <col min="7" max="7" width="15" customWidth="1"/>
    <col min="8" max="8" width="38" customWidth="1"/>
  </cols>
  <sheetData>
    <row r="1" spans="1:8" ht="19.5" x14ac:dyDescent="0.25">
      <c r="A1" s="35" t="s">
        <v>46</v>
      </c>
      <c r="B1" s="36"/>
      <c r="C1" s="36"/>
      <c r="D1" s="36"/>
      <c r="E1" s="36"/>
      <c r="F1" s="36"/>
      <c r="G1" s="36"/>
      <c r="H1" s="36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" t="s">
        <v>47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3" t="s">
        <v>48</v>
      </c>
      <c r="B5" s="13" t="s">
        <v>49</v>
      </c>
      <c r="C5" s="13" t="s">
        <v>50</v>
      </c>
      <c r="D5" s="13" t="s">
        <v>51</v>
      </c>
      <c r="E5" s="13" t="s">
        <v>52</v>
      </c>
      <c r="F5" s="13" t="s">
        <v>53</v>
      </c>
      <c r="G5" s="13" t="s">
        <v>54</v>
      </c>
      <c r="H5" s="13" t="s">
        <v>55</v>
      </c>
    </row>
    <row r="6" spans="1:8" x14ac:dyDescent="0.25">
      <c r="A6" s="20" t="s">
        <v>56</v>
      </c>
      <c r="B6" s="6">
        <v>0.45</v>
      </c>
      <c r="C6" s="17">
        <f>'Start Here'!$B$15*B6</f>
        <v>794970.00000000012</v>
      </c>
      <c r="D6" s="16">
        <v>1650</v>
      </c>
      <c r="E6" s="21">
        <f t="shared" ref="E6:E12" si="0">IFERROR(C6/D6,"")</f>
        <v>481.80000000000007</v>
      </c>
      <c r="F6" s="22">
        <v>35</v>
      </c>
      <c r="G6" s="21">
        <f t="shared" ref="G6:G12" si="1">IF(OR(F6="",F6=0),"",E6/F6)</f>
        <v>13.765714285714287</v>
      </c>
      <c r="H6" s="14" t="s">
        <v>57</v>
      </c>
    </row>
    <row r="7" spans="1:8" x14ac:dyDescent="0.25">
      <c r="A7" s="20" t="s">
        <v>58</v>
      </c>
      <c r="B7" s="6">
        <v>0.15</v>
      </c>
      <c r="C7" s="17">
        <f>'Start Here'!$B$15*B7</f>
        <v>264990</v>
      </c>
      <c r="D7" s="16">
        <v>1550</v>
      </c>
      <c r="E7" s="21">
        <f t="shared" si="0"/>
        <v>170.96129032258065</v>
      </c>
      <c r="F7" s="22">
        <v>33</v>
      </c>
      <c r="G7" s="21">
        <f t="shared" si="1"/>
        <v>5.1806451612903226</v>
      </c>
      <c r="H7" s="14" t="s">
        <v>59</v>
      </c>
    </row>
    <row r="8" spans="1:8" x14ac:dyDescent="0.25">
      <c r="A8" s="20" t="s">
        <v>60</v>
      </c>
      <c r="B8" s="6">
        <v>0.1</v>
      </c>
      <c r="C8" s="17">
        <f>'Start Here'!$B$15*B8</f>
        <v>176660.00000000003</v>
      </c>
      <c r="D8" s="16">
        <v>1700</v>
      </c>
      <c r="E8" s="21">
        <f t="shared" si="0"/>
        <v>103.91764705882355</v>
      </c>
      <c r="F8" s="22">
        <v>25</v>
      </c>
      <c r="G8" s="21">
        <f t="shared" si="1"/>
        <v>4.1567058823529415</v>
      </c>
      <c r="H8" s="14" t="s">
        <v>61</v>
      </c>
    </row>
    <row r="9" spans="1:8" x14ac:dyDescent="0.25">
      <c r="A9" s="20" t="s">
        <v>62</v>
      </c>
      <c r="B9" s="6">
        <v>0.12</v>
      </c>
      <c r="C9" s="17">
        <f>'Start Here'!$B$15*B9</f>
        <v>211992.00000000003</v>
      </c>
      <c r="D9" s="16">
        <v>4000</v>
      </c>
      <c r="E9" s="21">
        <f t="shared" si="0"/>
        <v>52.998000000000005</v>
      </c>
      <c r="F9" s="22"/>
      <c r="G9" s="21" t="str">
        <f t="shared" si="1"/>
        <v/>
      </c>
      <c r="H9" s="14" t="s">
        <v>63</v>
      </c>
    </row>
    <row r="10" spans="1:8" x14ac:dyDescent="0.25">
      <c r="A10" s="20" t="s">
        <v>64</v>
      </c>
      <c r="B10" s="6">
        <v>0.05</v>
      </c>
      <c r="C10" s="17">
        <f>'Start Here'!$B$15*B10</f>
        <v>88330.000000000015</v>
      </c>
      <c r="D10" s="16">
        <v>2300</v>
      </c>
      <c r="E10" s="21">
        <f t="shared" si="0"/>
        <v>38.404347826086962</v>
      </c>
      <c r="F10" s="22">
        <v>20</v>
      </c>
      <c r="G10" s="21">
        <f t="shared" si="1"/>
        <v>1.9202173913043481</v>
      </c>
      <c r="H10" s="14" t="s">
        <v>65</v>
      </c>
    </row>
    <row r="11" spans="1:8" x14ac:dyDescent="0.25">
      <c r="A11" s="20" t="s">
        <v>66</v>
      </c>
      <c r="B11" s="6">
        <v>0.08</v>
      </c>
      <c r="C11" s="17">
        <f>'Start Here'!$B$15*B11</f>
        <v>141328.00000000003</v>
      </c>
      <c r="D11" s="16">
        <v>1200</v>
      </c>
      <c r="E11" s="21">
        <f t="shared" si="0"/>
        <v>117.77333333333335</v>
      </c>
      <c r="F11" s="22">
        <v>10</v>
      </c>
      <c r="G11" s="21">
        <f t="shared" si="1"/>
        <v>11.777333333333335</v>
      </c>
      <c r="H11" s="14" t="s">
        <v>67</v>
      </c>
    </row>
    <row r="12" spans="1:8" x14ac:dyDescent="0.25">
      <c r="A12" s="20" t="s">
        <v>68</v>
      </c>
      <c r="B12" s="6">
        <v>0.05</v>
      </c>
      <c r="C12" s="17">
        <f>'Start Here'!$B$15*B12</f>
        <v>88330.000000000015</v>
      </c>
      <c r="D12" s="16">
        <v>1600</v>
      </c>
      <c r="E12" s="21">
        <f t="shared" si="0"/>
        <v>55.206250000000011</v>
      </c>
      <c r="F12" s="22">
        <v>35</v>
      </c>
      <c r="G12" s="21">
        <f t="shared" si="1"/>
        <v>1.577321428571429</v>
      </c>
      <c r="H12" s="14" t="s">
        <v>69</v>
      </c>
    </row>
    <row r="13" spans="1:8" x14ac:dyDescent="0.25">
      <c r="A13" s="18" t="s">
        <v>45</v>
      </c>
      <c r="B13" s="23">
        <f>SUM(B6:B12)</f>
        <v>1</v>
      </c>
      <c r="C13" s="19">
        <f>SUM(C6:C12)</f>
        <v>1766600</v>
      </c>
      <c r="D13" s="20"/>
      <c r="E13" s="24">
        <f>SUM(E6:E12)</f>
        <v>1021.0608685408245</v>
      </c>
      <c r="F13" s="20"/>
      <c r="G13" s="20"/>
      <c r="H13" s="20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2" t="s">
        <v>70</v>
      </c>
      <c r="B15" s="12" t="str">
        <f>IF(ABS(B13-1)&lt;0.0001,"OK","Percentages must total 100%")</f>
        <v>OK</v>
      </c>
      <c r="C15" s="1"/>
      <c r="D15" s="1"/>
      <c r="E15" s="1"/>
      <c r="F15" s="1"/>
      <c r="G15" s="1"/>
      <c r="H15" s="1"/>
    </row>
  </sheetData>
  <mergeCells count="1">
    <mergeCell ref="A1:H1"/>
  </mergeCells>
  <conditionalFormatting sqref="B15">
    <cfRule type="expression" dxfId="3" priority="1">
      <formula>$B15&lt;&gt;"OK"</formula>
    </cfRule>
    <cfRule type="expression" dxfId="2" priority="2">
      <formula>$B15="OK"</formula>
    </cfRule>
  </conditionalFormatting>
  <dataValidations count="2">
    <dataValidation type="decimal" sqref="B6:B12" xr:uid="{00000000-0002-0000-0200-000000000000}">
      <formula1>0</formula1>
      <formula2>1</formula2>
    </dataValidation>
    <dataValidation type="decimal" operator="greaterThanOrEqual" sqref="D6:F12" xr:uid="{00000000-0002-0000-0200-000001000000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"/>
  <sheetViews>
    <sheetView workbookViewId="0">
      <selection sqref="A1:L1"/>
    </sheetView>
  </sheetViews>
  <sheetFormatPr defaultRowHeight="15" x14ac:dyDescent="0.25"/>
  <cols>
    <col min="1" max="1" width="27" customWidth="1"/>
    <col min="2" max="2" width="26" customWidth="1"/>
    <col min="3" max="3" width="20" customWidth="1"/>
    <col min="4" max="5" width="14" customWidth="1"/>
    <col min="6" max="6" width="20" customWidth="1"/>
    <col min="7" max="7" width="28" customWidth="1"/>
    <col min="8" max="9" width="3" customWidth="1"/>
    <col min="10" max="10" width="27" customWidth="1"/>
    <col min="11" max="12" width="12" customWidth="1"/>
  </cols>
  <sheetData>
    <row r="1" spans="1:12" ht="19.5" x14ac:dyDescent="0.25">
      <c r="A1" s="35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" t="s">
        <v>72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3" t="s">
        <v>48</v>
      </c>
      <c r="B5" s="13" t="s">
        <v>73</v>
      </c>
      <c r="C5" s="13" t="s">
        <v>74</v>
      </c>
      <c r="D5" s="13" t="s">
        <v>51</v>
      </c>
      <c r="E5" s="13" t="s">
        <v>52</v>
      </c>
      <c r="F5" s="13" t="s">
        <v>75</v>
      </c>
      <c r="G5" s="13" t="s">
        <v>76</v>
      </c>
      <c r="H5" s="1"/>
      <c r="I5" s="1"/>
      <c r="J5" s="37" t="s">
        <v>77</v>
      </c>
      <c r="K5" s="30"/>
      <c r="L5" s="30"/>
    </row>
    <row r="6" spans="1:12" x14ac:dyDescent="0.25">
      <c r="A6" s="14" t="s">
        <v>56</v>
      </c>
      <c r="B6" s="14" t="s">
        <v>78</v>
      </c>
      <c r="C6" s="6">
        <v>0.35</v>
      </c>
      <c r="D6" s="16">
        <v>1650</v>
      </c>
      <c r="E6" s="21">
        <f>IF(OR(A6="",C6="",D6=""),"",IFERROR((C6*VLOOKUP(A6,'Category Plan'!$A$6:$C$12,3,FALSE))/D6,""))</f>
        <v>168.63</v>
      </c>
      <c r="F6" s="14" t="s">
        <v>79</v>
      </c>
      <c r="G6" s="14" t="s">
        <v>43</v>
      </c>
      <c r="H6" s="1"/>
      <c r="I6" s="1"/>
      <c r="J6" s="13" t="s">
        <v>48</v>
      </c>
      <c r="K6" s="13" t="s">
        <v>80</v>
      </c>
      <c r="L6" s="13" t="s">
        <v>81</v>
      </c>
    </row>
    <row r="7" spans="1:12" x14ac:dyDescent="0.25">
      <c r="A7" s="14" t="s">
        <v>56</v>
      </c>
      <c r="B7" s="14" t="s">
        <v>82</v>
      </c>
      <c r="C7" s="6">
        <v>0.35</v>
      </c>
      <c r="D7" s="16">
        <v>1500</v>
      </c>
      <c r="E7" s="21">
        <f>IF(OR(A7="",C7="",D7=""),"",IFERROR((C7*VLOOKUP(A7,'Category Plan'!$A$6:$C$12,3,FALSE))/D7,""))</f>
        <v>185.49299999999999</v>
      </c>
      <c r="F7" s="14" t="s">
        <v>83</v>
      </c>
      <c r="G7" s="14" t="s">
        <v>43</v>
      </c>
      <c r="H7" s="1"/>
      <c r="I7" s="1"/>
      <c r="J7" s="14" t="s">
        <v>56</v>
      </c>
      <c r="K7" s="11">
        <f t="shared" ref="K7:K13" si="0">SUMIF($A$6:$A$28,J7,$C$6:$C$28)</f>
        <v>1</v>
      </c>
      <c r="L7" s="25" t="str">
        <f t="shared" ref="L7:L13" si="1">IF(ABS(K7-1)&lt;0.0001,"OK","Adjust")</f>
        <v>OK</v>
      </c>
    </row>
    <row r="8" spans="1:12" x14ac:dyDescent="0.25">
      <c r="A8" s="14" t="s">
        <v>56</v>
      </c>
      <c r="B8" s="14" t="s">
        <v>84</v>
      </c>
      <c r="C8" s="6">
        <v>0.15</v>
      </c>
      <c r="D8" s="16">
        <v>1750</v>
      </c>
      <c r="E8" s="21">
        <f>IF(OR(A8="",C8="",D8=""),"",IFERROR((C8*VLOOKUP(A8,'Category Plan'!$A$6:$C$12,3,FALSE))/D8,""))</f>
        <v>68.140285714285724</v>
      </c>
      <c r="F8" s="14" t="s">
        <v>85</v>
      </c>
      <c r="G8" s="14" t="s">
        <v>43</v>
      </c>
      <c r="H8" s="1"/>
      <c r="I8" s="1"/>
      <c r="J8" s="14" t="s">
        <v>58</v>
      </c>
      <c r="K8" s="11">
        <f t="shared" si="0"/>
        <v>1</v>
      </c>
      <c r="L8" s="25" t="str">
        <f t="shared" si="1"/>
        <v>OK</v>
      </c>
    </row>
    <row r="9" spans="1:12" x14ac:dyDescent="0.25">
      <c r="A9" s="14" t="s">
        <v>56</v>
      </c>
      <c r="B9" s="14" t="s">
        <v>86</v>
      </c>
      <c r="C9" s="6">
        <v>0.15</v>
      </c>
      <c r="D9" s="16">
        <v>1680</v>
      </c>
      <c r="E9" s="21">
        <f>IF(OR(A9="",C9="",D9=""),"",IFERROR((C9*VLOOKUP(A9,'Category Plan'!$A$6:$C$12,3,FALSE))/D9,""))</f>
        <v>70.9794642857143</v>
      </c>
      <c r="F9" s="14" t="s">
        <v>87</v>
      </c>
      <c r="G9" s="14" t="s">
        <v>43</v>
      </c>
      <c r="H9" s="1"/>
      <c r="I9" s="1"/>
      <c r="J9" s="14" t="s">
        <v>60</v>
      </c>
      <c r="K9" s="11">
        <f t="shared" si="0"/>
        <v>1</v>
      </c>
      <c r="L9" s="25" t="str">
        <f t="shared" si="1"/>
        <v>OK</v>
      </c>
    </row>
    <row r="10" spans="1:12" x14ac:dyDescent="0.25">
      <c r="A10" s="14" t="s">
        <v>58</v>
      </c>
      <c r="B10" s="14" t="s">
        <v>88</v>
      </c>
      <c r="C10" s="6">
        <v>0.4</v>
      </c>
      <c r="D10" s="16">
        <v>1560</v>
      </c>
      <c r="E10" s="21">
        <f>IF(OR(A10="",C10="",D10=""),"",IFERROR((C10*VLOOKUP(A10,'Category Plan'!$A$6:$C$12,3,FALSE))/D10,""))</f>
        <v>67.946153846153848</v>
      </c>
      <c r="F10" s="14" t="s">
        <v>89</v>
      </c>
      <c r="G10" s="14" t="s">
        <v>43</v>
      </c>
      <c r="H10" s="1"/>
      <c r="I10" s="1"/>
      <c r="J10" s="14" t="s">
        <v>62</v>
      </c>
      <c r="K10" s="11">
        <f t="shared" si="0"/>
        <v>1</v>
      </c>
      <c r="L10" s="25" t="str">
        <f t="shared" si="1"/>
        <v>OK</v>
      </c>
    </row>
    <row r="11" spans="1:12" x14ac:dyDescent="0.25">
      <c r="A11" s="14" t="s">
        <v>58</v>
      </c>
      <c r="B11" s="14" t="s">
        <v>90</v>
      </c>
      <c r="C11" s="6">
        <v>0.3</v>
      </c>
      <c r="D11" s="16">
        <v>1540</v>
      </c>
      <c r="E11" s="21">
        <f>IF(OR(A11="",C11="",D11=""),"",IFERROR((C11*VLOOKUP(A11,'Category Plan'!$A$6:$C$12,3,FALSE))/D11,""))</f>
        <v>51.621428571428574</v>
      </c>
      <c r="F11" s="14" t="s">
        <v>89</v>
      </c>
      <c r="G11" s="14" t="s">
        <v>43</v>
      </c>
      <c r="H11" s="1"/>
      <c r="I11" s="1"/>
      <c r="J11" s="14" t="s">
        <v>64</v>
      </c>
      <c r="K11" s="11">
        <f t="shared" si="0"/>
        <v>1</v>
      </c>
      <c r="L11" s="25" t="str">
        <f t="shared" si="1"/>
        <v>OK</v>
      </c>
    </row>
    <row r="12" spans="1:12" x14ac:dyDescent="0.25">
      <c r="A12" s="14" t="s">
        <v>58</v>
      </c>
      <c r="B12" s="14" t="s">
        <v>91</v>
      </c>
      <c r="C12" s="6">
        <v>0.3</v>
      </c>
      <c r="D12" s="16">
        <v>1600</v>
      </c>
      <c r="E12" s="21">
        <f>IF(OR(A12="",C12="",D12=""),"",IFERROR((C12*VLOOKUP(A12,'Category Plan'!$A$6:$C$12,3,FALSE))/D12,""))</f>
        <v>49.685625000000002</v>
      </c>
      <c r="F12" s="14" t="s">
        <v>89</v>
      </c>
      <c r="G12" s="14" t="s">
        <v>43</v>
      </c>
      <c r="H12" s="1"/>
      <c r="I12" s="1"/>
      <c r="J12" s="14" t="s">
        <v>66</v>
      </c>
      <c r="K12" s="11">
        <f t="shared" si="0"/>
        <v>1</v>
      </c>
      <c r="L12" s="25" t="str">
        <f t="shared" si="1"/>
        <v>OK</v>
      </c>
    </row>
    <row r="13" spans="1:12" x14ac:dyDescent="0.25">
      <c r="A13" s="14" t="s">
        <v>60</v>
      </c>
      <c r="B13" s="14" t="s">
        <v>92</v>
      </c>
      <c r="C13" s="6">
        <v>0.4</v>
      </c>
      <c r="D13" s="16">
        <v>1300</v>
      </c>
      <c r="E13" s="21">
        <f>IF(OR(A13="",C13="",D13=""),"",IFERROR((C13*VLOOKUP(A13,'Category Plan'!$A$6:$C$12,3,FALSE))/D13,""))</f>
        <v>54.356923076923088</v>
      </c>
      <c r="F13" s="14" t="s">
        <v>93</v>
      </c>
      <c r="G13" s="14" t="s">
        <v>43</v>
      </c>
      <c r="H13" s="1"/>
      <c r="I13" s="1"/>
      <c r="J13" s="14" t="s">
        <v>68</v>
      </c>
      <c r="K13" s="11">
        <f t="shared" si="0"/>
        <v>1</v>
      </c>
      <c r="L13" s="25" t="str">
        <f t="shared" si="1"/>
        <v>OK</v>
      </c>
    </row>
    <row r="14" spans="1:12" x14ac:dyDescent="0.25">
      <c r="A14" s="14" t="s">
        <v>60</v>
      </c>
      <c r="B14" s="14" t="s">
        <v>94</v>
      </c>
      <c r="C14" s="6">
        <v>0.2</v>
      </c>
      <c r="D14" s="16">
        <v>1600</v>
      </c>
      <c r="E14" s="21">
        <f>IF(OR(A14="",C14="",D14=""),"",IFERROR((C14*VLOOKUP(A14,'Category Plan'!$A$6:$C$12,3,FALSE))/D14,""))</f>
        <v>22.082500000000003</v>
      </c>
      <c r="F14" s="14" t="s">
        <v>95</v>
      </c>
      <c r="G14" s="14" t="s">
        <v>43</v>
      </c>
      <c r="H14" s="1"/>
      <c r="I14" s="1"/>
      <c r="J14" s="1"/>
      <c r="K14" s="1"/>
      <c r="L14" s="1"/>
    </row>
    <row r="15" spans="1:12" x14ac:dyDescent="0.25">
      <c r="A15" s="14" t="s">
        <v>60</v>
      </c>
      <c r="B15" s="14" t="s">
        <v>96</v>
      </c>
      <c r="C15" s="6">
        <v>0.2</v>
      </c>
      <c r="D15" s="16">
        <v>2700</v>
      </c>
      <c r="E15" s="21">
        <f>IF(OR(A15="",C15="",D15=""),"",IFERROR((C15*VLOOKUP(A15,'Category Plan'!$A$6:$C$12,3,FALSE))/D15,""))</f>
        <v>13.085925925925929</v>
      </c>
      <c r="F15" s="14" t="s">
        <v>97</v>
      </c>
      <c r="G15" s="14" t="s">
        <v>43</v>
      </c>
      <c r="H15" s="1"/>
      <c r="I15" s="1"/>
      <c r="J15" s="1"/>
      <c r="K15" s="1"/>
      <c r="L15" s="1"/>
    </row>
    <row r="16" spans="1:12" x14ac:dyDescent="0.25">
      <c r="A16" s="14" t="s">
        <v>60</v>
      </c>
      <c r="B16" s="14" t="s">
        <v>98</v>
      </c>
      <c r="C16" s="6">
        <v>0.2</v>
      </c>
      <c r="D16" s="16">
        <v>1700</v>
      </c>
      <c r="E16" s="21">
        <f>IF(OR(A16="",C16="",D16=""),"",IFERROR((C16*VLOOKUP(A16,'Category Plan'!$A$6:$C$12,3,FALSE))/D16,""))</f>
        <v>20.783529411764711</v>
      </c>
      <c r="F16" s="14" t="s">
        <v>99</v>
      </c>
      <c r="G16" s="14" t="s">
        <v>43</v>
      </c>
      <c r="H16" s="1"/>
      <c r="I16" s="1"/>
      <c r="J16" s="1"/>
      <c r="K16" s="1"/>
      <c r="L16" s="1"/>
    </row>
    <row r="17" spans="1:12" x14ac:dyDescent="0.25">
      <c r="A17" s="14" t="s">
        <v>62</v>
      </c>
      <c r="B17" s="14" t="s">
        <v>100</v>
      </c>
      <c r="C17" s="6">
        <v>0.4</v>
      </c>
      <c r="D17" s="16">
        <v>4000</v>
      </c>
      <c r="E17" s="21">
        <f>IF(OR(A17="",C17="",D17=""),"",IFERROR((C17*VLOOKUP(A17,'Category Plan'!$A$6:$C$12,3,FALSE))/D17,""))</f>
        <v>21.199200000000005</v>
      </c>
      <c r="F17" s="14" t="s">
        <v>101</v>
      </c>
      <c r="G17" s="14" t="s">
        <v>43</v>
      </c>
      <c r="H17" s="1"/>
      <c r="I17" s="1"/>
      <c r="J17" s="1"/>
      <c r="K17" s="1"/>
      <c r="L17" s="1"/>
    </row>
    <row r="18" spans="1:12" x14ac:dyDescent="0.25">
      <c r="A18" s="14" t="s">
        <v>62</v>
      </c>
      <c r="B18" s="14" t="s">
        <v>102</v>
      </c>
      <c r="C18" s="6">
        <v>0.35</v>
      </c>
      <c r="D18" s="16">
        <v>3900</v>
      </c>
      <c r="E18" s="21">
        <f>IF(OR(A18="",C18="",D18=""),"",IFERROR((C18*VLOOKUP(A18,'Category Plan'!$A$6:$C$12,3,FALSE))/D18,""))</f>
        <v>19.024923076923081</v>
      </c>
      <c r="F18" s="14" t="s">
        <v>103</v>
      </c>
      <c r="G18" s="14" t="s">
        <v>43</v>
      </c>
      <c r="H18" s="1"/>
      <c r="I18" s="1"/>
      <c r="J18" s="1"/>
      <c r="K18" s="1"/>
      <c r="L18" s="1"/>
    </row>
    <row r="19" spans="1:12" x14ac:dyDescent="0.25">
      <c r="A19" s="14" t="s">
        <v>62</v>
      </c>
      <c r="B19" s="14" t="s">
        <v>104</v>
      </c>
      <c r="C19" s="6">
        <v>0.25</v>
      </c>
      <c r="D19" s="16">
        <v>2660</v>
      </c>
      <c r="E19" s="21">
        <f>IF(OR(A19="",C19="",D19=""),"",IFERROR((C19*VLOOKUP(A19,'Category Plan'!$A$6:$C$12,3,FALSE))/D19,""))</f>
        <v>19.924060150375944</v>
      </c>
      <c r="F19" s="14" t="s">
        <v>105</v>
      </c>
      <c r="G19" s="14" t="s">
        <v>43</v>
      </c>
      <c r="H19" s="1"/>
      <c r="I19" s="1"/>
      <c r="J19" s="1"/>
      <c r="K19" s="1"/>
      <c r="L19" s="1"/>
    </row>
    <row r="20" spans="1:12" x14ac:dyDescent="0.25">
      <c r="A20" s="14" t="s">
        <v>64</v>
      </c>
      <c r="B20" s="14" t="s">
        <v>106</v>
      </c>
      <c r="C20" s="6">
        <v>0.7</v>
      </c>
      <c r="D20" s="16">
        <v>2300</v>
      </c>
      <c r="E20" s="21">
        <f>IF(OR(A20="",C20="",D20=""),"",IFERROR((C20*VLOOKUP(A20,'Category Plan'!$A$6:$C$12,3,FALSE))/D20,""))</f>
        <v>26.883043478260873</v>
      </c>
      <c r="F20" s="14" t="s">
        <v>107</v>
      </c>
      <c r="G20" s="14" t="s">
        <v>43</v>
      </c>
      <c r="H20" s="1"/>
      <c r="I20" s="1"/>
      <c r="J20" s="1"/>
      <c r="K20" s="1"/>
      <c r="L20" s="1"/>
    </row>
    <row r="21" spans="1:12" x14ac:dyDescent="0.25">
      <c r="A21" s="14" t="s">
        <v>64</v>
      </c>
      <c r="B21" s="14" t="s">
        <v>108</v>
      </c>
      <c r="C21" s="6">
        <v>0.3</v>
      </c>
      <c r="D21" s="16">
        <v>2600</v>
      </c>
      <c r="E21" s="21">
        <f>IF(OR(A21="",C21="",D21=""),"",IFERROR((C21*VLOOKUP(A21,'Category Plan'!$A$6:$C$12,3,FALSE))/D21,""))</f>
        <v>10.191923076923079</v>
      </c>
      <c r="F21" s="14" t="s">
        <v>109</v>
      </c>
      <c r="G21" s="14" t="s">
        <v>43</v>
      </c>
      <c r="H21" s="1"/>
      <c r="I21" s="1"/>
      <c r="J21" s="1"/>
      <c r="K21" s="1"/>
      <c r="L21" s="1"/>
    </row>
    <row r="22" spans="1:12" x14ac:dyDescent="0.25">
      <c r="A22" s="14" t="s">
        <v>66</v>
      </c>
      <c r="B22" s="14" t="s">
        <v>110</v>
      </c>
      <c r="C22" s="6">
        <v>0.5</v>
      </c>
      <c r="D22" s="16">
        <v>1100</v>
      </c>
      <c r="E22" s="21">
        <f>IF(OR(A22="",C22="",D22=""),"",IFERROR((C22*VLOOKUP(A22,'Category Plan'!$A$6:$C$12,3,FALSE))/D22,""))</f>
        <v>64.240000000000009</v>
      </c>
      <c r="F22" s="14" t="s">
        <v>95</v>
      </c>
      <c r="G22" s="14" t="s">
        <v>43</v>
      </c>
      <c r="H22" s="1"/>
      <c r="I22" s="1"/>
      <c r="J22" s="1"/>
      <c r="K22" s="1"/>
      <c r="L22" s="1"/>
    </row>
    <row r="23" spans="1:12" x14ac:dyDescent="0.25">
      <c r="A23" s="14" t="s">
        <v>66</v>
      </c>
      <c r="B23" s="14" t="s">
        <v>111</v>
      </c>
      <c r="C23" s="6">
        <v>0.3</v>
      </c>
      <c r="D23" s="16">
        <v>1400</v>
      </c>
      <c r="E23" s="21">
        <f>IF(OR(A23="",C23="",D23=""),"",IFERROR((C23*VLOOKUP(A23,'Category Plan'!$A$6:$C$12,3,FALSE))/D23,""))</f>
        <v>30.284571428571436</v>
      </c>
      <c r="F23" s="14" t="s">
        <v>95</v>
      </c>
      <c r="G23" s="14" t="s">
        <v>43</v>
      </c>
      <c r="H23" s="1"/>
      <c r="I23" s="1"/>
      <c r="J23" s="1"/>
      <c r="K23" s="1"/>
      <c r="L23" s="1"/>
    </row>
    <row r="24" spans="1:12" x14ac:dyDescent="0.25">
      <c r="A24" s="14" t="s">
        <v>66</v>
      </c>
      <c r="B24" s="14" t="s">
        <v>112</v>
      </c>
      <c r="C24" s="6">
        <v>0.2</v>
      </c>
      <c r="D24" s="16">
        <v>1500</v>
      </c>
      <c r="E24" s="21">
        <f>IF(OR(A24="",C24="",D24=""),"",IFERROR((C24*VLOOKUP(A24,'Category Plan'!$A$6:$C$12,3,FALSE))/D24,""))</f>
        <v>18.843733333333336</v>
      </c>
      <c r="F24" s="14" t="s">
        <v>113</v>
      </c>
      <c r="G24" s="14" t="s">
        <v>43</v>
      </c>
      <c r="H24" s="1"/>
      <c r="I24" s="1"/>
      <c r="J24" s="1"/>
      <c r="K24" s="1"/>
      <c r="L24" s="1"/>
    </row>
    <row r="25" spans="1:12" x14ac:dyDescent="0.25">
      <c r="A25" s="14" t="s">
        <v>68</v>
      </c>
      <c r="B25" s="14" t="s">
        <v>114</v>
      </c>
      <c r="C25" s="6">
        <v>0.4</v>
      </c>
      <c r="D25" s="16">
        <v>1720</v>
      </c>
      <c r="E25" s="21">
        <f>IF(OR(A25="",C25="",D25=""),"",IFERROR((C25*VLOOKUP(A25,'Category Plan'!$A$6:$C$12,3,FALSE))/D25,""))</f>
        <v>20.541860465116283</v>
      </c>
      <c r="F25" s="14" t="s">
        <v>85</v>
      </c>
      <c r="G25" s="14" t="s">
        <v>43</v>
      </c>
      <c r="H25" s="1"/>
      <c r="I25" s="1"/>
      <c r="J25" s="1"/>
      <c r="K25" s="1"/>
      <c r="L25" s="1"/>
    </row>
    <row r="26" spans="1:12" x14ac:dyDescent="0.25">
      <c r="A26" s="14" t="s">
        <v>68</v>
      </c>
      <c r="B26" s="14" t="s">
        <v>115</v>
      </c>
      <c r="C26" s="6">
        <v>0.25</v>
      </c>
      <c r="D26" s="16">
        <v>1380</v>
      </c>
      <c r="E26" s="21">
        <f>IF(OR(A26="",C26="",D26=""),"",IFERROR((C26*VLOOKUP(A26,'Category Plan'!$A$6:$C$12,3,FALSE))/D26,""))</f>
        <v>16.001811594202902</v>
      </c>
      <c r="F26" s="14" t="s">
        <v>116</v>
      </c>
      <c r="G26" s="14" t="s">
        <v>43</v>
      </c>
      <c r="H26" s="1"/>
      <c r="I26" s="1"/>
      <c r="J26" s="1"/>
      <c r="K26" s="1"/>
      <c r="L26" s="1"/>
    </row>
    <row r="27" spans="1:12" x14ac:dyDescent="0.25">
      <c r="A27" s="14" t="s">
        <v>68</v>
      </c>
      <c r="B27" s="14" t="s">
        <v>117</v>
      </c>
      <c r="C27" s="6">
        <v>0.25</v>
      </c>
      <c r="D27" s="16">
        <v>1500</v>
      </c>
      <c r="E27" s="21">
        <f>IF(OR(A27="",C27="",D27=""),"",IFERROR((C27*VLOOKUP(A27,'Category Plan'!$A$6:$C$12,3,FALSE))/D27,""))</f>
        <v>14.721666666666669</v>
      </c>
      <c r="F27" s="14" t="s">
        <v>85</v>
      </c>
      <c r="G27" s="14" t="s">
        <v>43</v>
      </c>
      <c r="H27" s="1"/>
      <c r="I27" s="1"/>
      <c r="J27" s="1"/>
      <c r="K27" s="1"/>
      <c r="L27" s="1"/>
    </row>
    <row r="28" spans="1:12" x14ac:dyDescent="0.25">
      <c r="A28" s="14" t="s">
        <v>68</v>
      </c>
      <c r="B28" s="14" t="s">
        <v>118</v>
      </c>
      <c r="C28" s="6">
        <v>0.1</v>
      </c>
      <c r="D28" s="16">
        <v>1800</v>
      </c>
      <c r="E28" s="21">
        <f>IF(OR(A28="",C28="",D28=""),"",IFERROR((C28*VLOOKUP(A28,'Category Plan'!$A$6:$C$12,3,FALSE))/D28,""))</f>
        <v>4.9072222222222228</v>
      </c>
      <c r="F28" s="14" t="s">
        <v>119</v>
      </c>
      <c r="G28" s="14" t="s">
        <v>43</v>
      </c>
      <c r="H28" s="1"/>
      <c r="I28" s="1"/>
      <c r="J28" s="1"/>
      <c r="K28" s="1"/>
      <c r="L28" s="1"/>
    </row>
  </sheetData>
  <mergeCells count="2">
    <mergeCell ref="J5:L5"/>
    <mergeCell ref="A1:L1"/>
  </mergeCells>
  <conditionalFormatting sqref="L7:L13">
    <cfRule type="expression" dxfId="1" priority="1">
      <formula>$L7&lt;&gt;"OK"</formula>
    </cfRule>
    <cfRule type="expression" dxfId="0" priority="2">
      <formula>$L7="OK"</formula>
    </cfRule>
  </conditionalFormatting>
  <dataValidations count="2">
    <dataValidation type="decimal" sqref="C6:C28" xr:uid="{00000000-0002-0000-0300-000000000000}">
      <formula1>0</formula1>
      <formula2>1</formula2>
    </dataValidation>
    <dataValidation type="decimal" operator="greaterThanOrEqual" sqref="D6:D28" xr:uid="{00000000-0002-0000-0300-000001000000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"/>
  <sheetViews>
    <sheetView showGridLines="0" workbookViewId="0">
      <selection sqref="A1:B1"/>
    </sheetView>
  </sheetViews>
  <sheetFormatPr defaultRowHeight="15" x14ac:dyDescent="0.25"/>
  <cols>
    <col min="1" max="1" width="34" customWidth="1"/>
    <col min="2" max="2" width="90" customWidth="1"/>
  </cols>
  <sheetData>
    <row r="1" spans="1:2" ht="19.5" x14ac:dyDescent="0.25">
      <c r="A1" s="35" t="s">
        <v>120</v>
      </c>
      <c r="B1" s="36"/>
    </row>
    <row r="2" spans="1:2" x14ac:dyDescent="0.25">
      <c r="A2" s="1"/>
      <c r="B2" s="1"/>
    </row>
    <row r="3" spans="1:2" x14ac:dyDescent="0.25">
      <c r="A3" s="26" t="s">
        <v>121</v>
      </c>
      <c r="B3" s="1"/>
    </row>
    <row r="4" spans="1:2" ht="45" x14ac:dyDescent="0.25">
      <c r="A4" s="27" t="s">
        <v>122</v>
      </c>
      <c r="B4" s="1"/>
    </row>
    <row r="5" spans="1:2" ht="60" x14ac:dyDescent="0.25">
      <c r="A5" s="27" t="s">
        <v>123</v>
      </c>
      <c r="B5" s="1"/>
    </row>
    <row r="6" spans="1:2" ht="60" x14ac:dyDescent="0.25">
      <c r="A6" s="27" t="s">
        <v>124</v>
      </c>
      <c r="B6" s="1"/>
    </row>
    <row r="7" spans="1:2" ht="60" x14ac:dyDescent="0.25">
      <c r="A7" s="27" t="s">
        <v>125</v>
      </c>
      <c r="B7" s="1"/>
    </row>
    <row r="8" spans="1:2" ht="60" x14ac:dyDescent="0.25">
      <c r="A8" s="27" t="s">
        <v>126</v>
      </c>
      <c r="B8" s="1"/>
    </row>
    <row r="9" spans="1:2" x14ac:dyDescent="0.25">
      <c r="A9" s="1"/>
      <c r="B9" s="1"/>
    </row>
    <row r="10" spans="1:2" x14ac:dyDescent="0.25">
      <c r="A10" s="13" t="s">
        <v>127</v>
      </c>
      <c r="B10" s="13" t="s">
        <v>128</v>
      </c>
    </row>
    <row r="11" spans="1:2" x14ac:dyDescent="0.25">
      <c r="A11" s="14" t="s">
        <v>129</v>
      </c>
      <c r="B11" s="28" t="s">
        <v>130</v>
      </c>
    </row>
    <row r="12" spans="1:2" x14ac:dyDescent="0.25">
      <c r="A12" s="14" t="s">
        <v>131</v>
      </c>
      <c r="B12" s="28" t="s">
        <v>132</v>
      </c>
    </row>
    <row r="13" spans="1:2" x14ac:dyDescent="0.25">
      <c r="A13" s="14" t="s">
        <v>133</v>
      </c>
      <c r="B13" s="28" t="s">
        <v>134</v>
      </c>
    </row>
    <row r="14" spans="1:2" x14ac:dyDescent="0.25">
      <c r="A14" s="14" t="s">
        <v>135</v>
      </c>
      <c r="B14" s="28" t="s">
        <v>136</v>
      </c>
    </row>
    <row r="15" spans="1:2" x14ac:dyDescent="0.25">
      <c r="A15" s="14" t="s">
        <v>137</v>
      </c>
      <c r="B15" s="28" t="s">
        <v>138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Household</vt:lpstr>
      <vt:lpstr>Category Plan</vt:lpstr>
      <vt:lpstr>Food Planner</vt:lpstr>
      <vt:lpstr>Notes &amp; 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Colby Gaylord</dc:creator>
  <cp:lastModifiedBy>Colby Gaylord</cp:lastModifiedBy>
  <dcterms:created xsi:type="dcterms:W3CDTF">2026-03-14T03:46:21Z</dcterms:created>
  <dcterms:modified xsi:type="dcterms:W3CDTF">2026-03-14T03:46:22Z</dcterms:modified>
</cp:coreProperties>
</file>